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90" tabRatio="965" firstSheet="1" activeTab="2"/>
  </bookViews>
  <sheets>
    <sheet name="ЗАПОЛНИТЬ" sheetId="1" state="hidden" r:id="rId1"/>
    <sheet name="СВОД" sheetId="2" r:id="rId2"/>
    <sheet name="Левківська" sheetId="3" r:id="rId3"/>
  </sheets>
  <definedNames>
    <definedName name="Excel_BuiltIn_Print_Area" localSheetId="2">#REF!</definedName>
    <definedName name="Excel_BuiltIn_Print_Area_8_1">#REF!</definedName>
    <definedName name="_xlnm.Print_Area" localSheetId="2">'Левківська'!$A$1:$R$39</definedName>
    <definedName name="_xlnm.Print_Area" localSheetId="1">'СВОД'!$A$1:$E$37</definedName>
  </definedNames>
  <calcPr fullCalcOnLoad="1"/>
</workbook>
</file>

<file path=xl/sharedStrings.xml><?xml version="1.0" encoding="utf-8"?>
<sst xmlns="http://schemas.openxmlformats.org/spreadsheetml/2006/main" count="108" uniqueCount="71">
  <si>
    <t>Для свода</t>
  </si>
  <si>
    <t>Головний бухгалтер                                                                                                                  О.М. Рулевська</t>
  </si>
  <si>
    <t>Для штатного</t>
  </si>
  <si>
    <t xml:space="preserve">Головний бухгалтер </t>
  </si>
  <si>
    <t>О.М. Рулевська</t>
  </si>
  <si>
    <t>ЗАТВЕРДЖЕНО
Наказ Міністерства фінансів України 28.01.2002 № 57 
(у редакції наказу Міністерства фінансів України від 26.11.2012 № 1220)</t>
  </si>
  <si>
    <t>Затверджую</t>
  </si>
  <si>
    <t xml:space="preserve">штат у кількості </t>
  </si>
  <si>
    <t>штатних одиниць</t>
  </si>
  <si>
    <t>з місячним фондом заробітної плати за посадовими</t>
  </si>
  <si>
    <t>окладами</t>
  </si>
  <si>
    <t>(число, місяць, рік)</t>
  </si>
  <si>
    <t>М.П.</t>
  </si>
  <si>
    <t>(назва установи)</t>
  </si>
  <si>
    <t>№ з/п</t>
  </si>
  <si>
    <t>Назва структурного підрозділу та посад</t>
  </si>
  <si>
    <t>Кількість штатних посад</t>
  </si>
  <si>
    <t>Посадовий оклад (грн.)</t>
  </si>
  <si>
    <t>Фонд заробітної плати на місяць за посадовими окладами (грн.)</t>
  </si>
  <si>
    <t>Директор</t>
  </si>
  <si>
    <t>Заступник директора з навчальної, навчально-виховної роботи</t>
  </si>
  <si>
    <t>Практичний психолог</t>
  </si>
  <si>
    <t>Бібліотекар</t>
  </si>
  <si>
    <t>Завідувач господарства</t>
  </si>
  <si>
    <t>Сестра медична з дієтичного харчування</t>
  </si>
  <si>
    <t>Водій</t>
  </si>
  <si>
    <t>Робітник з комплексного обслуговування й ремонту будівель</t>
  </si>
  <si>
    <t>Кухар</t>
  </si>
  <si>
    <t>Підсобний робітник</t>
  </si>
  <si>
    <t>Сторож</t>
  </si>
  <si>
    <t>Прибиральник службових приміщень</t>
  </si>
  <si>
    <t>Машиніст (кочегар) котельні (на опалювальний сезон)</t>
  </si>
  <si>
    <t>Разом</t>
  </si>
  <si>
    <t>х</t>
  </si>
  <si>
    <t>Всього</t>
  </si>
  <si>
    <t>Вчитель</t>
  </si>
  <si>
    <t>Левківська ЗОШ І-ІІІ ступенів</t>
  </si>
  <si>
    <t>(підпис)</t>
  </si>
  <si>
    <t>(ініціали і прізвище)</t>
  </si>
  <si>
    <t>ЗАТВЕРДЖУЮ</t>
  </si>
  <si>
    <t>ТИПОВИЙ ШТАТНИЙ РОЗПИС</t>
  </si>
  <si>
    <t>штат у кількості</t>
  </si>
  <si>
    <t>відділ освіти Ізюмської РДА</t>
  </si>
  <si>
    <t>(посада)</t>
  </si>
  <si>
    <t> (підпис керівника)</t>
  </si>
  <si>
    <t>мін</t>
  </si>
  <si>
    <t>І тр</t>
  </si>
  <si>
    <t>М. П.</t>
  </si>
  <si>
    <t>№
з/п</t>
  </si>
  <si>
    <t>Надбавки (грн.), Доплати (грн.)</t>
  </si>
  <si>
    <t>Фонд заробітної плати на місяць (грн.)</t>
  </si>
  <si>
    <t>НМО 102 зошити</t>
  </si>
  <si>
    <t>НМО 102 кл.керівн</t>
  </si>
  <si>
    <t>НМО 102 зав каб, майст, комп</t>
  </si>
  <si>
    <t>ПКМУ 1073 особл умови 50%</t>
  </si>
  <si>
    <t>ПКМУ 1298 класність 25%</t>
  </si>
  <si>
    <t>ПКМУ1298 туалет 10%</t>
  </si>
  <si>
    <t>НМОЗ 519 підвищ 10%</t>
  </si>
  <si>
    <t>ПКМУ 1298 нічні 40%</t>
  </si>
  <si>
    <t>ПКМУ 78/84/1418 вислуга 30%</t>
  </si>
  <si>
    <t>РАЗОМ</t>
  </si>
  <si>
    <t>Левківська</t>
  </si>
  <si>
    <t>ЗОШ І-ІІІ ступенів</t>
  </si>
  <si>
    <t>Г.І. Гуртова</t>
  </si>
  <si>
    <t>Секретар-друкарка</t>
  </si>
  <si>
    <t>з місячним фондом заробітної плати</t>
  </si>
  <si>
    <t>ПКМУ 22 Посадовий оклад з підвищенням 10%, (грн)</t>
  </si>
  <si>
    <t>ПКМУ 373 надб 20%, 30%</t>
  </si>
  <si>
    <t>На 2019 рік</t>
  </si>
  <si>
    <t>Фонд заробітної плати на 2019 рік (грн)</t>
  </si>
  <si>
    <t>ШТАТНИЙ РОЗПИС на 2019 рік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</si>
</sst>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[$грн.-422];[Red]\-#,##0.00\ [$грн.-422]"/>
    <numFmt numFmtId="181" formatCode="dd/mm/yy"/>
    <numFmt numFmtId="182" formatCode="0.000"/>
    <numFmt numFmtId="183" formatCode="0.0"/>
  </numFmts>
  <fonts count="6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.5"/>
      <name val="Arial Cyr"/>
      <family val="2"/>
    </font>
    <font>
      <sz val="7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b/>
      <sz val="10.5"/>
      <name val="Arial Cyr"/>
      <family val="2"/>
    </font>
    <font>
      <sz val="6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3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7"/>
      <name val="Times New Roman"/>
      <family val="1"/>
    </font>
    <font>
      <sz val="8"/>
      <color indexed="47"/>
      <name val="Times New Roman"/>
      <family val="1"/>
    </font>
    <font>
      <sz val="9"/>
      <color indexed="4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0.5999900102615356"/>
      <name val="Times New Roman"/>
      <family val="1"/>
    </font>
    <font>
      <sz val="8"/>
      <color theme="9" tint="0.5999900102615356"/>
      <name val="Times New Roman"/>
      <family val="1"/>
    </font>
    <font>
      <sz val="9"/>
      <color theme="9" tint="0.59999001026153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8" fillId="3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/>
    </xf>
    <xf numFmtId="0" fontId="9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182" fontId="10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 horizontal="right" wrapText="1"/>
    </xf>
    <xf numFmtId="182" fontId="9" fillId="0" borderId="11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181" fontId="0" fillId="0" borderId="0" xfId="0" applyNumberForma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12" xfId="0" applyFont="1" applyBorder="1" applyAlignment="1">
      <alignment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textRotation="90" wrapText="1"/>
    </xf>
    <xf numFmtId="0" fontId="16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1" fontId="17" fillId="0" borderId="13" xfId="0" applyNumberFormat="1" applyFont="1" applyBorder="1" applyAlignment="1">
      <alignment horizontal="right" vertical="center" wrapText="1"/>
    </xf>
    <xf numFmtId="2" fontId="18" fillId="0" borderId="13" xfId="0" applyNumberFormat="1" applyFont="1" applyBorder="1" applyAlignment="1">
      <alignment horizontal="right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2" fontId="19" fillId="0" borderId="13" xfId="0" applyNumberFormat="1" applyFont="1" applyBorder="1" applyAlignment="1">
      <alignment horizontal="right" vertical="center" wrapText="1"/>
    </xf>
    <xf numFmtId="2" fontId="19" fillId="0" borderId="14" xfId="0" applyNumberFormat="1" applyFont="1" applyBorder="1" applyAlignment="1">
      <alignment horizontal="right" vertical="center" wrapText="1"/>
    </xf>
    <xf numFmtId="2" fontId="16" fillId="0" borderId="13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justify" vertical="center" wrapText="1"/>
    </xf>
    <xf numFmtId="2" fontId="20" fillId="0" borderId="13" xfId="0" applyNumberFormat="1" applyFont="1" applyBorder="1" applyAlignment="1">
      <alignment horizontal="right" vertical="center" wrapText="1"/>
    </xf>
    <xf numFmtId="1" fontId="20" fillId="0" borderId="13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horizontal="left"/>
    </xf>
    <xf numFmtId="1" fontId="16" fillId="0" borderId="15" xfId="0" applyNumberFormat="1" applyFont="1" applyBorder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182" fontId="20" fillId="0" borderId="13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7" fillId="0" borderId="16" xfId="0" applyFont="1" applyBorder="1" applyAlignment="1">
      <alignment horizontal="center" vertical="top"/>
    </xf>
    <xf numFmtId="0" fontId="17" fillId="0" borderId="16" xfId="0" applyFont="1" applyBorder="1" applyAlignment="1">
      <alignment horizontal="left" vertical="top"/>
    </xf>
    <xf numFmtId="0" fontId="9" fillId="0" borderId="16" xfId="0" applyFont="1" applyBorder="1" applyAlignment="1">
      <alignment/>
    </xf>
    <xf numFmtId="2" fontId="16" fillId="0" borderId="15" xfId="0" applyNumberFormat="1" applyFont="1" applyBorder="1" applyAlignment="1">
      <alignment/>
    </xf>
    <xf numFmtId="2" fontId="16" fillId="0" borderId="15" xfId="0" applyNumberFormat="1" applyFont="1" applyBorder="1" applyAlignment="1">
      <alignment horizontal="right"/>
    </xf>
    <xf numFmtId="0" fontId="10" fillId="34" borderId="11" xfId="0" applyFont="1" applyFill="1" applyBorder="1" applyAlignment="1">
      <alignment wrapText="1"/>
    </xf>
    <xf numFmtId="182" fontId="10" fillId="34" borderId="11" xfId="0" applyNumberFormat="1" applyFont="1" applyFill="1" applyBorder="1" applyAlignment="1">
      <alignment wrapText="1"/>
    </xf>
    <xf numFmtId="0" fontId="10" fillId="34" borderId="11" xfId="0" applyFont="1" applyFill="1" applyBorder="1" applyAlignment="1">
      <alignment horizontal="right" wrapText="1"/>
    </xf>
    <xf numFmtId="1" fontId="9" fillId="0" borderId="11" xfId="0" applyNumberFormat="1" applyFont="1" applyBorder="1" applyAlignment="1">
      <alignment wrapText="1"/>
    </xf>
    <xf numFmtId="0" fontId="12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9" fillId="31" borderId="11" xfId="0" applyFont="1" applyFill="1" applyBorder="1" applyAlignment="1">
      <alignment horizontal="center" wrapText="1"/>
    </xf>
    <xf numFmtId="2" fontId="9" fillId="31" borderId="11" xfId="0" applyNumberFormat="1" applyFont="1" applyFill="1" applyBorder="1" applyAlignment="1">
      <alignment wrapText="1"/>
    </xf>
    <xf numFmtId="2" fontId="10" fillId="31" borderId="11" xfId="0" applyNumberFormat="1" applyFont="1" applyFill="1" applyBorder="1" applyAlignment="1">
      <alignment wrapText="1"/>
    </xf>
    <xf numFmtId="0" fontId="9" fillId="31" borderId="0" xfId="0" applyFont="1" applyFill="1" applyBorder="1" applyAlignment="1">
      <alignment/>
    </xf>
    <xf numFmtId="0" fontId="11" fillId="31" borderId="0" xfId="0" applyFont="1" applyFill="1" applyAlignment="1">
      <alignment horizontal="left" vertical="top"/>
    </xf>
    <xf numFmtId="0" fontId="0" fillId="31" borderId="0" xfId="0" applyFont="1" applyFill="1" applyAlignment="1">
      <alignment/>
    </xf>
    <xf numFmtId="181" fontId="6" fillId="0" borderId="0" xfId="0" applyNumberFormat="1" applyFont="1" applyFill="1" applyAlignment="1">
      <alignment horizontal="center"/>
    </xf>
    <xf numFmtId="0" fontId="5" fillId="0" borderId="17" xfId="0" applyFont="1" applyFill="1" applyBorder="1" applyAlignment="1">
      <alignment/>
    </xf>
    <xf numFmtId="14" fontId="0" fillId="0" borderId="0" xfId="0" applyNumberFormat="1" applyAlignment="1">
      <alignment/>
    </xf>
    <xf numFmtId="1" fontId="9" fillId="0" borderId="11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/>
    </xf>
    <xf numFmtId="182" fontId="5" fillId="0" borderId="0" xfId="0" applyNumberFormat="1" applyFont="1" applyFill="1" applyAlignment="1">
      <alignment/>
    </xf>
    <xf numFmtId="182" fontId="9" fillId="0" borderId="0" xfId="0" applyNumberFormat="1" applyFont="1" applyBorder="1" applyAlignment="1">
      <alignment horizontal="right" vertical="center"/>
    </xf>
    <xf numFmtId="0" fontId="59" fillId="0" borderId="0" xfId="0" applyFont="1" applyAlignment="1">
      <alignment/>
    </xf>
    <xf numFmtId="2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9" fillId="31" borderId="18" xfId="0" applyFont="1" applyFill="1" applyBorder="1" applyAlignment="1">
      <alignment horizontal="center"/>
    </xf>
    <xf numFmtId="0" fontId="16" fillId="0" borderId="19" xfId="0" applyFont="1" applyBorder="1" applyAlignment="1">
      <alignment horizontal="justify" vertical="center" textRotation="90" wrapText="1"/>
    </xf>
    <xf numFmtId="0" fontId="22" fillId="0" borderId="0" xfId="0" applyFont="1" applyAlignment="1">
      <alignment/>
    </xf>
    <xf numFmtId="0" fontId="9" fillId="0" borderId="0" xfId="0" applyFont="1" applyBorder="1" applyAlignment="1">
      <alignment horizontal="left" vertical="center" wrapText="1"/>
    </xf>
    <xf numFmtId="1" fontId="16" fillId="0" borderId="14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/>
    </xf>
    <xf numFmtId="14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180" fontId="9" fillId="0" borderId="0" xfId="0" applyNumberFormat="1" applyFont="1" applyBorder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27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R11"/>
  <sheetViews>
    <sheetView zoomScale="133" zoomScaleNormal="133" zoomScaleSheetLayoutView="115" zoomScalePageLayoutView="0" workbookViewId="0" topLeftCell="A1">
      <selection activeCell="I2" sqref="I2"/>
    </sheetView>
  </sheetViews>
  <sheetFormatPr defaultColWidth="10.25390625" defaultRowHeight="12.75"/>
  <cols>
    <col min="1" max="9" width="10.25390625" style="0" customWidth="1"/>
    <col min="10" max="10" width="11.875" style="0" customWidth="1"/>
  </cols>
  <sheetData>
    <row r="1" ht="12.75">
      <c r="I1" t="s">
        <v>69</v>
      </c>
    </row>
    <row r="2" ht="12.75">
      <c r="C2" t="s">
        <v>68</v>
      </c>
    </row>
    <row r="4" ht="12.75">
      <c r="J4" s="72"/>
    </row>
    <row r="7" ht="12.75">
      <c r="A7" s="1" t="s">
        <v>0</v>
      </c>
    </row>
    <row r="8" ht="12.75">
      <c r="B8" s="1" t="s">
        <v>1</v>
      </c>
    </row>
    <row r="10" ht="12.75">
      <c r="A10" s="1" t="s">
        <v>2</v>
      </c>
    </row>
    <row r="11" spans="1:18" ht="12.75">
      <c r="A11" s="86" t="s">
        <v>3</v>
      </c>
      <c r="B11" s="86"/>
      <c r="C11" s="86"/>
      <c r="D11" s="2"/>
      <c r="E11" s="2"/>
      <c r="F11" s="2"/>
      <c r="G11" s="2"/>
      <c r="H11" s="2"/>
      <c r="I11" s="2"/>
      <c r="J11" s="86" t="s">
        <v>4</v>
      </c>
      <c r="K11" s="86"/>
      <c r="L11" s="2"/>
      <c r="M11" s="2"/>
      <c r="N11" s="2"/>
      <c r="O11" s="2"/>
      <c r="P11" s="2"/>
      <c r="Q11" s="2"/>
      <c r="R11" s="2"/>
    </row>
  </sheetData>
  <sheetProtection selectLockedCells="1" selectUnlockedCells="1"/>
  <mergeCells count="2">
    <mergeCell ref="A11:C11"/>
    <mergeCell ref="J11:K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133" zoomScaleNormal="133" zoomScaleSheetLayoutView="115" zoomScalePageLayoutView="0" workbookViewId="0" topLeftCell="A1">
      <selection activeCell="A11" sqref="A11:E11"/>
    </sheetView>
  </sheetViews>
  <sheetFormatPr defaultColWidth="10.25390625" defaultRowHeight="12.75"/>
  <cols>
    <col min="1" max="1" width="4.875" style="1" customWidth="1"/>
    <col min="2" max="2" width="48.25390625" style="1" customWidth="1"/>
    <col min="3" max="3" width="14.875" style="1" customWidth="1"/>
    <col min="4" max="4" width="11.875" style="1" customWidth="1"/>
    <col min="5" max="5" width="23.00390625" style="69" customWidth="1"/>
  </cols>
  <sheetData>
    <row r="1" spans="1:5" ht="32.25" customHeight="1">
      <c r="A1" s="63"/>
      <c r="B1" s="63"/>
      <c r="C1" s="87" t="s">
        <v>5</v>
      </c>
      <c r="D1" s="87"/>
      <c r="E1" s="87"/>
    </row>
    <row r="2" spans="1:5" ht="13.5">
      <c r="A2" s="63"/>
      <c r="B2" s="63"/>
      <c r="C2" s="61" t="s">
        <v>6</v>
      </c>
      <c r="D2" s="61"/>
      <c r="E2" s="61"/>
    </row>
    <row r="3" spans="1:5" ht="13.5">
      <c r="A3" s="63"/>
      <c r="B3" s="63"/>
      <c r="C3" s="61" t="s">
        <v>7</v>
      </c>
      <c r="D3" s="75">
        <f>C32</f>
        <v>35.322</v>
      </c>
      <c r="E3" s="62" t="s">
        <v>8</v>
      </c>
    </row>
    <row r="4" spans="1:5" ht="13.5">
      <c r="A4" s="63"/>
      <c r="B4" s="63"/>
      <c r="C4" s="61" t="s">
        <v>9</v>
      </c>
      <c r="D4" s="61"/>
      <c r="E4" s="61"/>
    </row>
    <row r="5" spans="1:5" ht="13.5">
      <c r="A5" s="63"/>
      <c r="B5" s="63"/>
      <c r="C5" s="61" t="s">
        <v>10</v>
      </c>
      <c r="D5" s="88">
        <f>E32</f>
        <v>143970.745</v>
      </c>
      <c r="E5" s="88"/>
    </row>
    <row r="6" spans="1:5" ht="13.5">
      <c r="A6" s="63"/>
      <c r="B6" s="63"/>
      <c r="C6" s="61" t="s">
        <v>19</v>
      </c>
      <c r="D6" s="61"/>
      <c r="E6" s="61"/>
    </row>
    <row r="7" spans="1:5" ht="13.5">
      <c r="A7" s="63"/>
      <c r="B7" s="63"/>
      <c r="C7" s="70"/>
      <c r="D7" s="71"/>
      <c r="E7" s="62" t="s">
        <v>63</v>
      </c>
    </row>
    <row r="8" spans="1:5" ht="13.5">
      <c r="A8" s="63"/>
      <c r="B8" s="63"/>
      <c r="C8" s="61" t="s">
        <v>11</v>
      </c>
      <c r="D8" s="61"/>
      <c r="E8" s="62" t="s">
        <v>12</v>
      </c>
    </row>
    <row r="9" spans="1:5" ht="13.5">
      <c r="A9" s="63"/>
      <c r="B9" s="63"/>
      <c r="C9" s="63"/>
      <c r="D9" s="63"/>
      <c r="E9" s="63"/>
    </row>
    <row r="10" spans="1:6" ht="13.5">
      <c r="A10" s="89" t="s">
        <v>70</v>
      </c>
      <c r="B10" s="89"/>
      <c r="C10" s="89"/>
      <c r="D10" s="89"/>
      <c r="E10" s="89"/>
      <c r="F10" s="16"/>
    </row>
    <row r="11" spans="1:5" ht="13.5">
      <c r="A11" s="90" t="s">
        <v>36</v>
      </c>
      <c r="B11" s="90"/>
      <c r="C11" s="90"/>
      <c r="D11" s="90"/>
      <c r="E11" s="90"/>
    </row>
    <row r="12" spans="1:5" ht="12.75">
      <c r="A12" s="91" t="s">
        <v>13</v>
      </c>
      <c r="B12" s="91"/>
      <c r="C12" s="91"/>
      <c r="D12" s="91"/>
      <c r="E12" s="91"/>
    </row>
    <row r="13" spans="1:5" ht="39.75" customHeight="1">
      <c r="A13" s="3" t="s">
        <v>14</v>
      </c>
      <c r="B13" s="3" t="s">
        <v>15</v>
      </c>
      <c r="C13" s="3" t="s">
        <v>16</v>
      </c>
      <c r="D13" s="3" t="s">
        <v>17</v>
      </c>
      <c r="E13" s="64" t="s">
        <v>18</v>
      </c>
    </row>
    <row r="14" spans="1:5" ht="12.75">
      <c r="A14" s="3">
        <v>1</v>
      </c>
      <c r="B14" s="3">
        <v>2</v>
      </c>
      <c r="C14" s="3">
        <v>3</v>
      </c>
      <c r="D14" s="3">
        <v>4</v>
      </c>
      <c r="E14" s="64">
        <v>5</v>
      </c>
    </row>
    <row r="15" spans="1:5" s="11" customFormat="1" ht="12.75">
      <c r="A15" s="4">
        <v>1</v>
      </c>
      <c r="B15" s="4" t="s">
        <v>36</v>
      </c>
      <c r="C15" s="4"/>
      <c r="D15" s="4"/>
      <c r="E15" s="66"/>
    </row>
    <row r="16" spans="1:5" s="11" customFormat="1" ht="12.75">
      <c r="A16" s="4"/>
      <c r="B16" s="6" t="s">
        <v>19</v>
      </c>
      <c r="C16" s="7">
        <v>1</v>
      </c>
      <c r="D16" s="59">
        <f>Левківська!D18</f>
        <v>4956.18</v>
      </c>
      <c r="E16" s="65">
        <f aca="true" t="shared" si="0" ref="E16:E29">ROUND(D16*C16,0)</f>
        <v>4956</v>
      </c>
    </row>
    <row r="17" spans="1:5" s="11" customFormat="1" ht="25.5">
      <c r="A17" s="4"/>
      <c r="B17" s="6" t="s">
        <v>20</v>
      </c>
      <c r="C17" s="7">
        <v>1.5</v>
      </c>
      <c r="D17" s="59">
        <f>Левківська!D19</f>
        <v>4460.562</v>
      </c>
      <c r="E17" s="65">
        <f t="shared" si="0"/>
        <v>6691</v>
      </c>
    </row>
    <row r="18" spans="1:5" s="11" customFormat="1" ht="12.75">
      <c r="A18" s="4"/>
      <c r="B18" s="6" t="s">
        <v>21</v>
      </c>
      <c r="C18" s="7">
        <v>0.5</v>
      </c>
      <c r="D18" s="59">
        <f>Левківська!D20</f>
        <v>4648.82</v>
      </c>
      <c r="E18" s="65">
        <f t="shared" si="0"/>
        <v>2324</v>
      </c>
    </row>
    <row r="19" spans="1:5" s="11" customFormat="1" ht="12.75">
      <c r="A19" s="4"/>
      <c r="B19" s="6" t="s">
        <v>64</v>
      </c>
      <c r="C19" s="7">
        <v>0.5</v>
      </c>
      <c r="D19" s="59">
        <f>Левківська!D21</f>
        <v>2439.67</v>
      </c>
      <c r="E19" s="65">
        <f t="shared" si="0"/>
        <v>1220</v>
      </c>
    </row>
    <row r="20" spans="1:5" s="11" customFormat="1" ht="12.75">
      <c r="A20" s="4"/>
      <c r="B20" s="6" t="s">
        <v>23</v>
      </c>
      <c r="C20" s="7">
        <v>1</v>
      </c>
      <c r="D20" s="59">
        <f>Левківська!D31</f>
        <v>2958.34</v>
      </c>
      <c r="E20" s="65">
        <f t="shared" si="0"/>
        <v>2958</v>
      </c>
    </row>
    <row r="21" spans="1:5" s="11" customFormat="1" ht="25.5">
      <c r="A21" s="4"/>
      <c r="B21" s="6" t="s">
        <v>26</v>
      </c>
      <c r="C21" s="7">
        <v>1</v>
      </c>
      <c r="D21" s="59">
        <f>Левківська!D22</f>
        <v>2093.8900000000003</v>
      </c>
      <c r="E21" s="65">
        <f t="shared" si="0"/>
        <v>2094</v>
      </c>
    </row>
    <row r="22" spans="1:5" s="11" customFormat="1" ht="12.75">
      <c r="A22" s="4"/>
      <c r="B22" s="6" t="str">
        <f>Левківська!B23</f>
        <v>Сестра медична з дієтичного харчування</v>
      </c>
      <c r="C22" s="7">
        <f>Левківська!C23</f>
        <v>0.5</v>
      </c>
      <c r="D22" s="59">
        <f>Левківська!D23</f>
        <v>3150.4399999999996</v>
      </c>
      <c r="E22" s="65">
        <f t="shared" si="0"/>
        <v>1575</v>
      </c>
    </row>
    <row r="23" spans="1:5" s="11" customFormat="1" ht="12.75">
      <c r="A23" s="4"/>
      <c r="B23" s="6" t="s">
        <v>27</v>
      </c>
      <c r="C23" s="7">
        <v>1</v>
      </c>
      <c r="D23" s="59">
        <f>Левківська!D24</f>
        <v>2266.7799999999997</v>
      </c>
      <c r="E23" s="65">
        <f t="shared" si="0"/>
        <v>2267</v>
      </c>
    </row>
    <row r="24" spans="1:5" s="11" customFormat="1" ht="12.75">
      <c r="A24" s="4"/>
      <c r="B24" s="6" t="s">
        <v>28</v>
      </c>
      <c r="C24" s="7">
        <v>0.5</v>
      </c>
      <c r="D24" s="59">
        <f>Левківська!D25</f>
        <v>1921</v>
      </c>
      <c r="E24" s="65">
        <f t="shared" si="0"/>
        <v>961</v>
      </c>
    </row>
    <row r="25" spans="1:5" s="11" customFormat="1" ht="12.75">
      <c r="A25" s="4"/>
      <c r="B25" s="6" t="s">
        <v>25</v>
      </c>
      <c r="C25" s="7">
        <v>1</v>
      </c>
      <c r="D25" s="59">
        <f>Левківська!D26</f>
        <v>2266.7799999999997</v>
      </c>
      <c r="E25" s="65">
        <f t="shared" si="0"/>
        <v>2267</v>
      </c>
    </row>
    <row r="26" spans="1:5" s="11" customFormat="1" ht="12.75">
      <c r="A26" s="4"/>
      <c r="B26" s="6" t="s">
        <v>22</v>
      </c>
      <c r="C26" s="7">
        <v>0.5</v>
      </c>
      <c r="D26" s="59">
        <f>Левківська!D27</f>
        <v>3150.4399999999996</v>
      </c>
      <c r="E26" s="65">
        <f t="shared" si="0"/>
        <v>1575</v>
      </c>
    </row>
    <row r="27" spans="1:5" s="11" customFormat="1" ht="12.75">
      <c r="A27" s="4"/>
      <c r="B27" s="6" t="s">
        <v>29</v>
      </c>
      <c r="C27" s="7">
        <v>3</v>
      </c>
      <c r="D27" s="59">
        <f>Левківська!D28</f>
        <v>1921</v>
      </c>
      <c r="E27" s="65">
        <f t="shared" si="0"/>
        <v>5763</v>
      </c>
    </row>
    <row r="28" spans="1:5" s="11" customFormat="1" ht="12.75">
      <c r="A28" s="4"/>
      <c r="B28" s="6" t="s">
        <v>30</v>
      </c>
      <c r="C28" s="7">
        <v>1.6</v>
      </c>
      <c r="D28" s="59">
        <f>Левківська!D29</f>
        <v>1921</v>
      </c>
      <c r="E28" s="65">
        <f t="shared" si="0"/>
        <v>3074</v>
      </c>
    </row>
    <row r="29" spans="1:5" s="11" customFormat="1" ht="12.75">
      <c r="A29" s="4"/>
      <c r="B29" s="6" t="s">
        <v>31</v>
      </c>
      <c r="C29" s="7">
        <v>2</v>
      </c>
      <c r="D29" s="59">
        <f>Левківська!D30</f>
        <v>2093.8900000000003</v>
      </c>
      <c r="E29" s="65">
        <f t="shared" si="0"/>
        <v>4188</v>
      </c>
    </row>
    <row r="30" spans="1:5" s="11" customFormat="1" ht="12.75">
      <c r="A30" s="4"/>
      <c r="B30" s="4" t="s">
        <v>32</v>
      </c>
      <c r="C30" s="8">
        <f>SUM(C16:C29)</f>
        <v>15.6</v>
      </c>
      <c r="D30" s="9" t="s">
        <v>33</v>
      </c>
      <c r="E30" s="66">
        <f>SUM(E16:E29)</f>
        <v>41913</v>
      </c>
    </row>
    <row r="31" spans="1:5" s="1" customFormat="1" ht="12.75">
      <c r="A31" s="5"/>
      <c r="B31" s="5" t="s">
        <v>35</v>
      </c>
      <c r="C31" s="10">
        <f>Левківська!C33</f>
        <v>19.722</v>
      </c>
      <c r="D31" s="73">
        <f>Левківська!D33</f>
        <v>5174.81720920799</v>
      </c>
      <c r="E31" s="65">
        <f>C31*D31</f>
        <v>102057.745</v>
      </c>
    </row>
    <row r="32" spans="1:5" s="60" customFormat="1" ht="12.75">
      <c r="A32" s="56"/>
      <c r="B32" s="56" t="s">
        <v>34</v>
      </c>
      <c r="C32" s="57">
        <f>C30+C31</f>
        <v>35.322</v>
      </c>
      <c r="D32" s="58" t="s">
        <v>33</v>
      </c>
      <c r="E32" s="66">
        <f>E30+E31</f>
        <v>143970.745</v>
      </c>
    </row>
    <row r="33" spans="1:5" ht="12.75">
      <c r="A33" s="12"/>
      <c r="B33" s="12"/>
      <c r="C33" s="12"/>
      <c r="D33" s="12"/>
      <c r="E33" s="67"/>
    </row>
    <row r="34" spans="1:5" ht="12.75">
      <c r="A34" s="12"/>
      <c r="B34" s="12" t="str">
        <f>C6</f>
        <v>Директор</v>
      </c>
      <c r="C34" s="12"/>
      <c r="D34" s="12"/>
      <c r="E34" s="81" t="str">
        <f>E7</f>
        <v>Г.І. Гуртова</v>
      </c>
    </row>
    <row r="35" spans="1:5" ht="12.75">
      <c r="A35" s="12"/>
      <c r="B35" s="12"/>
      <c r="C35" s="74" t="s">
        <v>37</v>
      </c>
      <c r="D35" s="12"/>
      <c r="E35" s="67"/>
    </row>
    <row r="36" spans="1:5" ht="14.25" customHeight="1">
      <c r="A36" s="13"/>
      <c r="B36" s="92" t="s">
        <v>1</v>
      </c>
      <c r="C36" s="92"/>
      <c r="D36" s="92"/>
      <c r="E36" s="92"/>
    </row>
    <row r="37" spans="1:5" ht="12.75">
      <c r="A37" s="13"/>
      <c r="B37" s="14" t="s">
        <v>12</v>
      </c>
      <c r="C37" s="15" t="s">
        <v>37</v>
      </c>
      <c r="E37" s="68" t="s">
        <v>38</v>
      </c>
    </row>
  </sheetData>
  <sheetProtection selectLockedCells="1" selectUnlockedCells="1"/>
  <mergeCells count="6">
    <mergeCell ref="C1:E1"/>
    <mergeCell ref="D5:E5"/>
    <mergeCell ref="A10:E10"/>
    <mergeCell ref="A11:E11"/>
    <mergeCell ref="A12:E12"/>
    <mergeCell ref="B36:E36"/>
  </mergeCells>
  <printOptions/>
  <pageMargins left="0.7874015748031497" right="0.3937007874015748" top="0.3937007874015748" bottom="0.3937007874015748" header="0.5118110236220472" footer="0.5118110236220472"/>
  <pageSetup fitToHeight="6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133" zoomScaleNormal="133" zoomScaleSheetLayoutView="115" zoomScalePageLayoutView="0" workbookViewId="0" topLeftCell="A16">
      <selection activeCell="N12" sqref="N12:O12"/>
    </sheetView>
  </sheetViews>
  <sheetFormatPr defaultColWidth="9.00390625" defaultRowHeight="12.75"/>
  <cols>
    <col min="1" max="1" width="3.75390625" style="17" customWidth="1"/>
    <col min="2" max="2" width="34.625" style="17" customWidth="1"/>
    <col min="3" max="3" width="6.625" style="17" customWidth="1"/>
    <col min="4" max="4" width="7.625" style="17" customWidth="1"/>
    <col min="5" max="5" width="3.875" style="17" customWidth="1"/>
    <col min="6" max="6" width="5.375" style="17" customWidth="1"/>
    <col min="7" max="7" width="7.125" style="17" customWidth="1"/>
    <col min="8" max="8" width="6.375" style="17" customWidth="1"/>
    <col min="9" max="9" width="6.00390625" style="17" customWidth="1"/>
    <col min="10" max="10" width="6.875" style="17" customWidth="1"/>
    <col min="11" max="11" width="6.125" style="17" customWidth="1"/>
    <col min="12" max="12" width="5.25390625" style="17" customWidth="1"/>
    <col min="13" max="13" width="5.00390625" style="17" customWidth="1"/>
    <col min="14" max="14" width="4.25390625" style="17" customWidth="1"/>
    <col min="15" max="15" width="10.00390625" style="17" customWidth="1"/>
    <col min="16" max="16" width="7.125" style="17" customWidth="1"/>
    <col min="17" max="16384" width="9.125" style="17" customWidth="1"/>
  </cols>
  <sheetData>
    <row r="1" spans="14:18" ht="12.75" customHeight="1">
      <c r="N1" s="99" t="s">
        <v>5</v>
      </c>
      <c r="O1" s="99"/>
      <c r="P1" s="99"/>
      <c r="Q1" s="99"/>
      <c r="R1" s="99"/>
    </row>
    <row r="2" spans="14:18" ht="12.75">
      <c r="N2" s="99"/>
      <c r="O2" s="99"/>
      <c r="P2" s="99"/>
      <c r="Q2" s="99"/>
      <c r="R2" s="99"/>
    </row>
    <row r="3" spans="14:18" ht="17.25" customHeight="1">
      <c r="N3" s="99"/>
      <c r="O3" s="99"/>
      <c r="P3" s="99"/>
      <c r="Q3" s="99"/>
      <c r="R3" s="99"/>
    </row>
    <row r="4" spans="14:18" ht="17.25" customHeight="1">
      <c r="N4" s="18"/>
      <c r="O4" s="19" t="s">
        <v>39</v>
      </c>
      <c r="P4" s="18"/>
      <c r="Q4" s="18"/>
      <c r="R4" s="18"/>
    </row>
    <row r="5" spans="2:18" ht="18.75" customHeight="1">
      <c r="B5" s="20" t="s">
        <v>40</v>
      </c>
      <c r="M5" s="22"/>
      <c r="N5" s="21" t="s">
        <v>41</v>
      </c>
      <c r="O5" s="22"/>
      <c r="P5" s="76">
        <f>C34</f>
        <v>35.322</v>
      </c>
      <c r="Q5" s="21" t="s">
        <v>8</v>
      </c>
      <c r="R5" s="22"/>
    </row>
    <row r="6" spans="3:18" ht="15.75">
      <c r="C6" s="23" t="str">
        <f>ЗАПОЛНИТЬ!C2</f>
        <v>На 2019 рік</v>
      </c>
      <c r="N6" s="103" t="s">
        <v>65</v>
      </c>
      <c r="O6" s="103"/>
      <c r="P6" s="103"/>
      <c r="Q6" s="103"/>
      <c r="R6" s="103"/>
    </row>
    <row r="7" spans="14:18" ht="12.75">
      <c r="N7" s="104">
        <f>Q34</f>
        <v>214117.6507915408</v>
      </c>
      <c r="O7" s="104"/>
      <c r="P7" s="104"/>
      <c r="Q7" s="104"/>
      <c r="R7" s="24"/>
    </row>
    <row r="8" spans="14:18" ht="12.75">
      <c r="N8" s="100" t="s">
        <v>19</v>
      </c>
      <c r="O8" s="100"/>
      <c r="P8" s="100"/>
      <c r="Q8" s="100"/>
      <c r="R8" s="100"/>
    </row>
    <row r="9" spans="2:16" ht="12.75">
      <c r="B9" s="25" t="s">
        <v>42</v>
      </c>
      <c r="C9" s="25" t="s">
        <v>61</v>
      </c>
      <c r="D9" s="25"/>
      <c r="E9" s="25"/>
      <c r="F9" s="25"/>
      <c r="G9" s="25" t="s">
        <v>62</v>
      </c>
      <c r="P9" s="26" t="s">
        <v>43</v>
      </c>
    </row>
    <row r="10" spans="3:18" ht="12.75">
      <c r="C10" s="27" t="s">
        <v>13</v>
      </c>
      <c r="N10" s="25"/>
      <c r="O10" s="25"/>
      <c r="P10" s="25"/>
      <c r="Q10" s="25" t="s">
        <v>63</v>
      </c>
      <c r="R10" s="25"/>
    </row>
    <row r="11" spans="14:17" ht="12.75">
      <c r="N11" s="27" t="s">
        <v>44</v>
      </c>
      <c r="Q11" s="27" t="s">
        <v>38</v>
      </c>
    </row>
    <row r="12" spans="4:15" ht="12.75">
      <c r="D12" s="80">
        <v>4173</v>
      </c>
      <c r="E12" s="80" t="s">
        <v>45</v>
      </c>
      <c r="F12" s="83"/>
      <c r="N12" s="101"/>
      <c r="O12" s="102"/>
    </row>
    <row r="13" spans="4:18" ht="15.75">
      <c r="D13" s="80">
        <v>1921</v>
      </c>
      <c r="E13" s="80" t="s">
        <v>46</v>
      </c>
      <c r="F13" s="83"/>
      <c r="N13" s="27" t="s">
        <v>11</v>
      </c>
      <c r="R13" s="19" t="s">
        <v>47</v>
      </c>
    </row>
    <row r="14" spans="4:6" ht="12.75">
      <c r="D14" s="1"/>
      <c r="E14" s="1"/>
      <c r="F14" s="1"/>
    </row>
    <row r="15" spans="1:18" ht="12.75" customHeight="1">
      <c r="A15" s="93" t="s">
        <v>48</v>
      </c>
      <c r="B15" s="94" t="s">
        <v>15</v>
      </c>
      <c r="C15" s="94" t="s">
        <v>16</v>
      </c>
      <c r="D15" s="94" t="s">
        <v>17</v>
      </c>
      <c r="E15" s="95"/>
      <c r="F15" s="109" t="s">
        <v>66</v>
      </c>
      <c r="G15" s="105" t="s">
        <v>49</v>
      </c>
      <c r="H15" s="105"/>
      <c r="I15" s="105"/>
      <c r="J15" s="105"/>
      <c r="K15" s="105"/>
      <c r="L15" s="105"/>
      <c r="M15" s="105"/>
      <c r="N15" s="105"/>
      <c r="O15" s="105"/>
      <c r="P15" s="106"/>
      <c r="Q15" s="94" t="s">
        <v>50</v>
      </c>
      <c r="R15" s="94" t="str">
        <f>ЗАПОЛНИТЬ!I1</f>
        <v>Фонд заробітної плати на 2019 рік (грн)</v>
      </c>
    </row>
    <row r="16" spans="1:18" ht="15" customHeight="1">
      <c r="A16" s="93"/>
      <c r="B16" s="94"/>
      <c r="C16" s="94"/>
      <c r="D16" s="94"/>
      <c r="E16" s="96"/>
      <c r="F16" s="110"/>
      <c r="G16" s="107"/>
      <c r="H16" s="107"/>
      <c r="I16" s="107"/>
      <c r="J16" s="107"/>
      <c r="K16" s="107"/>
      <c r="L16" s="107"/>
      <c r="M16" s="107"/>
      <c r="N16" s="107"/>
      <c r="O16" s="107"/>
      <c r="P16" s="108"/>
      <c r="Q16" s="94"/>
      <c r="R16" s="94"/>
    </row>
    <row r="17" spans="1:18" ht="96.75" customHeight="1">
      <c r="A17" s="93"/>
      <c r="B17" s="94"/>
      <c r="C17" s="94"/>
      <c r="D17" s="94"/>
      <c r="E17" s="97"/>
      <c r="F17" s="111"/>
      <c r="G17" s="82" t="s">
        <v>51</v>
      </c>
      <c r="H17" s="29" t="s">
        <v>52</v>
      </c>
      <c r="I17" s="29" t="s">
        <v>53</v>
      </c>
      <c r="J17" s="29" t="s">
        <v>67</v>
      </c>
      <c r="K17" s="29" t="s">
        <v>54</v>
      </c>
      <c r="L17" s="29" t="s">
        <v>55</v>
      </c>
      <c r="M17" s="29" t="s">
        <v>56</v>
      </c>
      <c r="N17" s="29" t="s">
        <v>57</v>
      </c>
      <c r="O17" s="29" t="s">
        <v>58</v>
      </c>
      <c r="P17" s="29" t="s">
        <v>59</v>
      </c>
      <c r="Q17" s="94"/>
      <c r="R17" s="94"/>
    </row>
    <row r="18" spans="1:18" ht="12.75">
      <c r="A18" s="30">
        <v>1</v>
      </c>
      <c r="B18" s="31" t="s">
        <v>19</v>
      </c>
      <c r="C18" s="28">
        <v>1</v>
      </c>
      <c r="D18" s="32">
        <f>E18*D$13</f>
        <v>4956.18</v>
      </c>
      <c r="E18" s="33">
        <v>2.58</v>
      </c>
      <c r="F18" s="85">
        <f>ROUND(D18*1.1,0)</f>
        <v>5452</v>
      </c>
      <c r="G18" s="34"/>
      <c r="H18" s="34"/>
      <c r="I18" s="34"/>
      <c r="J18" s="34">
        <f>F18*C18*0.3</f>
        <v>1635.6</v>
      </c>
      <c r="K18" s="34"/>
      <c r="L18" s="34"/>
      <c r="M18" s="34"/>
      <c r="N18" s="34"/>
      <c r="O18" s="34"/>
      <c r="P18" s="34">
        <f>F18*C18*0.3</f>
        <v>1635.6</v>
      </c>
      <c r="Q18" s="35">
        <f>F18*C18+G18+H18+I18+J18+K18+L18+M18+N18+O18+P18</f>
        <v>8723.2</v>
      </c>
      <c r="R18" s="36">
        <f aca="true" t="shared" si="0" ref="R18:R32">ROUND(Q18*12,2)</f>
        <v>104678.4</v>
      </c>
    </row>
    <row r="19" spans="1:18" ht="20.25" customHeight="1">
      <c r="A19" s="30">
        <v>2</v>
      </c>
      <c r="B19" s="31" t="s">
        <v>20</v>
      </c>
      <c r="C19" s="28">
        <v>1.5</v>
      </c>
      <c r="D19" s="32">
        <f>D18*90/100</f>
        <v>4460.562</v>
      </c>
      <c r="E19" s="33"/>
      <c r="F19" s="85">
        <f>ROUND(D19*1.1,0)</f>
        <v>4907</v>
      </c>
      <c r="G19" s="34"/>
      <c r="H19" s="34"/>
      <c r="I19" s="34"/>
      <c r="J19" s="34">
        <f>F19*C19*0.3</f>
        <v>2208.15</v>
      </c>
      <c r="K19" s="34"/>
      <c r="L19" s="34"/>
      <c r="M19" s="34"/>
      <c r="N19" s="34"/>
      <c r="O19" s="34"/>
      <c r="P19" s="34">
        <f>F19*C19*0.3</f>
        <v>2208.15</v>
      </c>
      <c r="Q19" s="35">
        <f>F19*C19+G19+H19+I19+J19+K19+L19+M19+N19+O19+P19</f>
        <v>11776.8</v>
      </c>
      <c r="R19" s="36">
        <f t="shared" si="0"/>
        <v>141321.6</v>
      </c>
    </row>
    <row r="20" spans="1:18" ht="12.75">
      <c r="A20" s="30">
        <v>3</v>
      </c>
      <c r="B20" s="31" t="s">
        <v>21</v>
      </c>
      <c r="C20" s="28">
        <v>0.5</v>
      </c>
      <c r="D20" s="32">
        <f>E20*D$13</f>
        <v>4648.82</v>
      </c>
      <c r="E20" s="33">
        <v>2.42</v>
      </c>
      <c r="F20" s="85">
        <f>ROUND(D20*1.1,0)</f>
        <v>5114</v>
      </c>
      <c r="G20" s="34"/>
      <c r="H20" s="34"/>
      <c r="I20" s="34"/>
      <c r="J20" s="34">
        <f>F20*C20*0.2</f>
        <v>511.40000000000003</v>
      </c>
      <c r="K20" s="34"/>
      <c r="L20" s="34"/>
      <c r="M20" s="34"/>
      <c r="N20" s="34"/>
      <c r="O20" s="34"/>
      <c r="P20" s="34">
        <f>F20*C20*0.3</f>
        <v>767.1</v>
      </c>
      <c r="Q20" s="35">
        <f>F20*C20+G20+H20+I20+J20+K20+L20+M20+N20+O20+P20</f>
        <v>3835.5</v>
      </c>
      <c r="R20" s="36">
        <f t="shared" si="0"/>
        <v>46026</v>
      </c>
    </row>
    <row r="21" spans="1:18" ht="12.75">
      <c r="A21" s="30">
        <v>4</v>
      </c>
      <c r="B21" s="31" t="s">
        <v>64</v>
      </c>
      <c r="C21" s="28">
        <v>0.5</v>
      </c>
      <c r="D21" s="32">
        <f>E21*D$13</f>
        <v>2439.67</v>
      </c>
      <c r="E21" s="33">
        <v>1.27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>
        <f aca="true" t="shared" si="1" ref="Q21:Q31">D21*C21+G21+H21+I21+J21+K21+L21+M21+N21+O21+P21</f>
        <v>1219.835</v>
      </c>
      <c r="R21" s="36">
        <f t="shared" si="0"/>
        <v>14638.02</v>
      </c>
    </row>
    <row r="22" spans="1:18" ht="20.25" customHeight="1">
      <c r="A22" s="30">
        <v>5</v>
      </c>
      <c r="B22" s="31" t="s">
        <v>26</v>
      </c>
      <c r="C22" s="28">
        <v>1</v>
      </c>
      <c r="D22" s="32">
        <f aca="true" t="shared" si="2" ref="D22:D31">E22*D$13</f>
        <v>2093.8900000000003</v>
      </c>
      <c r="E22" s="33">
        <v>1.09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>
        <f t="shared" si="1"/>
        <v>2093.8900000000003</v>
      </c>
      <c r="R22" s="36">
        <f t="shared" si="0"/>
        <v>25126.68</v>
      </c>
    </row>
    <row r="23" spans="1:18" ht="12.75" customHeight="1">
      <c r="A23" s="30">
        <v>6</v>
      </c>
      <c r="B23" s="31" t="s">
        <v>24</v>
      </c>
      <c r="C23" s="28">
        <v>0.5</v>
      </c>
      <c r="D23" s="32">
        <f t="shared" si="2"/>
        <v>3150.4399999999996</v>
      </c>
      <c r="E23" s="33">
        <v>1.64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>
        <f>D23*C23*0.3</f>
        <v>472.5659999999999</v>
      </c>
      <c r="Q23" s="35">
        <f t="shared" si="1"/>
        <v>2047.7859999999996</v>
      </c>
      <c r="R23" s="36">
        <f t="shared" si="0"/>
        <v>24573.43</v>
      </c>
    </row>
    <row r="24" spans="1:18" ht="12.75">
      <c r="A24" s="30">
        <v>7</v>
      </c>
      <c r="B24" s="31" t="s">
        <v>27</v>
      </c>
      <c r="C24" s="28">
        <v>1</v>
      </c>
      <c r="D24" s="32">
        <f t="shared" si="2"/>
        <v>2266.7799999999997</v>
      </c>
      <c r="E24" s="33">
        <v>1.18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>
        <f t="shared" si="1"/>
        <v>2266.7799999999997</v>
      </c>
      <c r="R24" s="36">
        <f t="shared" si="0"/>
        <v>27201.36</v>
      </c>
    </row>
    <row r="25" spans="1:18" ht="12.75">
      <c r="A25" s="30">
        <v>8</v>
      </c>
      <c r="B25" s="31" t="s">
        <v>28</v>
      </c>
      <c r="C25" s="28">
        <v>0.5</v>
      </c>
      <c r="D25" s="32">
        <f t="shared" si="2"/>
        <v>1921</v>
      </c>
      <c r="E25" s="33">
        <v>1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>
        <f t="shared" si="1"/>
        <v>960.5</v>
      </c>
      <c r="R25" s="36">
        <f t="shared" si="0"/>
        <v>11526</v>
      </c>
    </row>
    <row r="26" spans="1:18" ht="12.75">
      <c r="A26" s="30">
        <v>9</v>
      </c>
      <c r="B26" s="31" t="s">
        <v>25</v>
      </c>
      <c r="C26" s="28">
        <v>1</v>
      </c>
      <c r="D26" s="32">
        <f t="shared" si="2"/>
        <v>2266.7799999999997</v>
      </c>
      <c r="E26" s="33">
        <v>1.18</v>
      </c>
      <c r="F26" s="34"/>
      <c r="G26" s="34"/>
      <c r="H26" s="34"/>
      <c r="I26" s="34"/>
      <c r="J26" s="34"/>
      <c r="K26" s="34"/>
      <c r="L26" s="34">
        <f>D26*C26*0.25</f>
        <v>566.6949999999999</v>
      </c>
      <c r="M26" s="34"/>
      <c r="N26" s="34"/>
      <c r="O26" s="34"/>
      <c r="P26" s="34"/>
      <c r="Q26" s="35">
        <f t="shared" si="1"/>
        <v>2833.4749999999995</v>
      </c>
      <c r="R26" s="36">
        <f t="shared" si="0"/>
        <v>34001.7</v>
      </c>
    </row>
    <row r="27" spans="1:18" ht="12.75">
      <c r="A27" s="30">
        <v>10</v>
      </c>
      <c r="B27" s="31" t="s">
        <v>22</v>
      </c>
      <c r="C27" s="28">
        <v>0.5</v>
      </c>
      <c r="D27" s="32">
        <f t="shared" si="2"/>
        <v>3150.4399999999996</v>
      </c>
      <c r="E27" s="33">
        <v>1.64</v>
      </c>
      <c r="F27" s="34"/>
      <c r="G27" s="34"/>
      <c r="H27" s="34"/>
      <c r="I27" s="34"/>
      <c r="J27" s="34"/>
      <c r="K27" s="34">
        <f>D27*C27*0.5</f>
        <v>787.6099999999999</v>
      </c>
      <c r="L27" s="34"/>
      <c r="M27" s="34"/>
      <c r="N27" s="34"/>
      <c r="O27" s="34"/>
      <c r="P27" s="34">
        <f>D27*C27*0.3</f>
        <v>472.5659999999999</v>
      </c>
      <c r="Q27" s="35">
        <f t="shared" si="1"/>
        <v>2835.3959999999997</v>
      </c>
      <c r="R27" s="36">
        <f t="shared" si="0"/>
        <v>34024.75</v>
      </c>
    </row>
    <row r="28" spans="1:18" ht="12.75">
      <c r="A28" s="30">
        <v>11</v>
      </c>
      <c r="B28" s="31" t="s">
        <v>29</v>
      </c>
      <c r="C28" s="28">
        <v>3</v>
      </c>
      <c r="D28" s="32">
        <f t="shared" si="2"/>
        <v>1921</v>
      </c>
      <c r="E28" s="33">
        <v>1</v>
      </c>
      <c r="F28" s="34"/>
      <c r="G28" s="34"/>
      <c r="H28" s="34"/>
      <c r="I28" s="34"/>
      <c r="J28" s="34"/>
      <c r="K28" s="34"/>
      <c r="L28" s="34"/>
      <c r="M28" s="34"/>
      <c r="N28" s="34"/>
      <c r="O28" s="37">
        <f>D28/165.5*0.4*240</f>
        <v>1114.2960725075527</v>
      </c>
      <c r="P28" s="34"/>
      <c r="Q28" s="35">
        <f t="shared" si="1"/>
        <v>6877.296072507553</v>
      </c>
      <c r="R28" s="36">
        <f t="shared" si="0"/>
        <v>82527.55</v>
      </c>
    </row>
    <row r="29" spans="1:18" ht="12.75">
      <c r="A29" s="30">
        <v>12</v>
      </c>
      <c r="B29" s="31" t="s">
        <v>30</v>
      </c>
      <c r="C29" s="28">
        <v>1.6</v>
      </c>
      <c r="D29" s="32">
        <f t="shared" si="2"/>
        <v>1921</v>
      </c>
      <c r="E29" s="33">
        <v>1</v>
      </c>
      <c r="F29" s="34"/>
      <c r="G29" s="34"/>
      <c r="H29" s="34"/>
      <c r="I29" s="34"/>
      <c r="J29" s="34"/>
      <c r="K29" s="34"/>
      <c r="L29" s="34"/>
      <c r="M29" s="34">
        <f>D29*1*0.1</f>
        <v>192.10000000000002</v>
      </c>
      <c r="N29" s="34"/>
      <c r="O29" s="37"/>
      <c r="P29" s="34"/>
      <c r="Q29" s="35">
        <f t="shared" si="1"/>
        <v>3265.7000000000003</v>
      </c>
      <c r="R29" s="36">
        <f t="shared" si="0"/>
        <v>39188.4</v>
      </c>
    </row>
    <row r="30" spans="1:18" ht="23.25" customHeight="1">
      <c r="A30" s="30">
        <v>13</v>
      </c>
      <c r="B30" s="31" t="s">
        <v>31</v>
      </c>
      <c r="C30" s="28">
        <v>2</v>
      </c>
      <c r="D30" s="32">
        <f t="shared" si="2"/>
        <v>2093.8900000000003</v>
      </c>
      <c r="E30" s="33">
        <v>1.09</v>
      </c>
      <c r="F30" s="34"/>
      <c r="G30" s="34"/>
      <c r="H30" s="34"/>
      <c r="I30" s="34"/>
      <c r="J30" s="34"/>
      <c r="K30" s="34"/>
      <c r="L30" s="34"/>
      <c r="M30" s="34"/>
      <c r="N30" s="34"/>
      <c r="O30" s="37">
        <f>D30/165.5*0.4*240</f>
        <v>1214.582719033233</v>
      </c>
      <c r="P30" s="34"/>
      <c r="Q30" s="35">
        <f t="shared" si="1"/>
        <v>5402.362719033234</v>
      </c>
      <c r="R30" s="36">
        <f t="shared" si="0"/>
        <v>64828.35</v>
      </c>
    </row>
    <row r="31" spans="1:18" ht="18.75" customHeight="1">
      <c r="A31" s="30">
        <v>14</v>
      </c>
      <c r="B31" s="31" t="s">
        <v>23</v>
      </c>
      <c r="C31" s="28">
        <v>1</v>
      </c>
      <c r="D31" s="32">
        <f t="shared" si="2"/>
        <v>2958.34</v>
      </c>
      <c r="E31" s="33">
        <v>1.54</v>
      </c>
      <c r="F31" s="34"/>
      <c r="G31" s="34"/>
      <c r="H31" s="34"/>
      <c r="I31" s="34"/>
      <c r="J31" s="34"/>
      <c r="K31" s="34"/>
      <c r="L31" s="34"/>
      <c r="M31" s="34"/>
      <c r="N31" s="34"/>
      <c r="O31" s="37"/>
      <c r="P31" s="34"/>
      <c r="Q31" s="35">
        <f t="shared" si="1"/>
        <v>2958.34</v>
      </c>
      <c r="R31" s="36">
        <f t="shared" si="0"/>
        <v>35500.08</v>
      </c>
    </row>
    <row r="32" spans="1:18" s="41" customFormat="1" ht="12" customHeight="1">
      <c r="A32" s="38"/>
      <c r="B32" s="38" t="s">
        <v>60</v>
      </c>
      <c r="C32" s="39">
        <f>SUM(C18:C31)</f>
        <v>15.6</v>
      </c>
      <c r="D32" s="39" t="s">
        <v>33</v>
      </c>
      <c r="E32" s="39"/>
      <c r="F32" s="39"/>
      <c r="G32" s="39">
        <f aca="true" t="shared" si="3" ref="G32:P32">SUM(G18:G30)</f>
        <v>0</v>
      </c>
      <c r="H32" s="39">
        <f t="shared" si="3"/>
        <v>0</v>
      </c>
      <c r="I32" s="39">
        <f t="shared" si="3"/>
        <v>0</v>
      </c>
      <c r="J32" s="39">
        <f t="shared" si="3"/>
        <v>4355.15</v>
      </c>
      <c r="K32" s="39">
        <f t="shared" si="3"/>
        <v>787.6099999999999</v>
      </c>
      <c r="L32" s="39">
        <f t="shared" si="3"/>
        <v>566.6949999999999</v>
      </c>
      <c r="M32" s="39">
        <f t="shared" si="3"/>
        <v>192.10000000000002</v>
      </c>
      <c r="N32" s="39">
        <f t="shared" si="3"/>
        <v>0</v>
      </c>
      <c r="O32" s="39">
        <f t="shared" si="3"/>
        <v>2328.8787915407856</v>
      </c>
      <c r="P32" s="39">
        <f t="shared" si="3"/>
        <v>5555.982</v>
      </c>
      <c r="Q32" s="39">
        <f>SUM(Q18:Q31)</f>
        <v>57096.86079154078</v>
      </c>
      <c r="R32" s="36">
        <f t="shared" si="0"/>
        <v>685162.33</v>
      </c>
    </row>
    <row r="33" spans="1:19" s="46" customFormat="1" ht="11.25">
      <c r="A33" s="42"/>
      <c r="B33" s="43" t="s">
        <v>35</v>
      </c>
      <c r="C33" s="42">
        <v>19.722</v>
      </c>
      <c r="D33" s="44">
        <f>(Q33-P33-J33-G33-H33-I33)/C33</f>
        <v>5174.81720920799</v>
      </c>
      <c r="E33" s="44"/>
      <c r="F33" s="44">
        <f>D33</f>
        <v>5174.81720920799</v>
      </c>
      <c r="G33" s="54">
        <f>G35*R$35</f>
        <v>5799.2033</v>
      </c>
      <c r="H33" s="54">
        <f>H35*R$35</f>
        <v>9202.7501</v>
      </c>
      <c r="I33" s="54">
        <f>I35*R$35</f>
        <v>1375.3729</v>
      </c>
      <c r="J33" s="54">
        <f>(J35*R35)-(J18+J19+J20)</f>
        <v>18965.149300000005</v>
      </c>
      <c r="K33" s="54">
        <f>K35*R$35</f>
        <v>0</v>
      </c>
      <c r="L33" s="54">
        <f>L35*R$35</f>
        <v>0</v>
      </c>
      <c r="M33" s="54">
        <f>M35*R$35</f>
        <v>0</v>
      </c>
      <c r="N33" s="54">
        <f>N35*R$35</f>
        <v>0</v>
      </c>
      <c r="O33" s="54">
        <f>O35*R$35</f>
        <v>0</v>
      </c>
      <c r="P33" s="54">
        <f>(P35*R35)-(P18+P19+P20)</f>
        <v>19620.5694</v>
      </c>
      <c r="Q33" s="54">
        <v>157020.79</v>
      </c>
      <c r="R33" s="55">
        <f>Q33*12</f>
        <v>1884249.48</v>
      </c>
      <c r="S33" s="45"/>
    </row>
    <row r="34" spans="1:18" s="41" customFormat="1" ht="15.75" customHeight="1">
      <c r="A34" s="38"/>
      <c r="B34" s="38" t="s">
        <v>60</v>
      </c>
      <c r="C34" s="47">
        <f>C32+C33</f>
        <v>35.322</v>
      </c>
      <c r="D34" s="40" t="s">
        <v>33</v>
      </c>
      <c r="E34" s="40"/>
      <c r="F34" s="40"/>
      <c r="G34" s="39">
        <f aca="true" t="shared" si="4" ref="G34:R34">G32+G33</f>
        <v>5799.2033</v>
      </c>
      <c r="H34" s="39">
        <f t="shared" si="4"/>
        <v>9202.7501</v>
      </c>
      <c r="I34" s="39">
        <f t="shared" si="4"/>
        <v>1375.3729</v>
      </c>
      <c r="J34" s="39">
        <f t="shared" si="4"/>
        <v>23320.299300000006</v>
      </c>
      <c r="K34" s="39">
        <f t="shared" si="4"/>
        <v>787.6099999999999</v>
      </c>
      <c r="L34" s="39">
        <f t="shared" si="4"/>
        <v>566.6949999999999</v>
      </c>
      <c r="M34" s="39">
        <f t="shared" si="4"/>
        <v>192.10000000000002</v>
      </c>
      <c r="N34" s="39">
        <f t="shared" si="4"/>
        <v>0</v>
      </c>
      <c r="O34" s="39">
        <f t="shared" si="4"/>
        <v>2328.8787915407856</v>
      </c>
      <c r="P34" s="39">
        <f t="shared" si="4"/>
        <v>25176.5514</v>
      </c>
      <c r="Q34" s="39">
        <f t="shared" si="4"/>
        <v>214117.6507915408</v>
      </c>
      <c r="R34" s="39">
        <f t="shared" si="4"/>
        <v>2569411.81</v>
      </c>
    </row>
    <row r="35" spans="6:18" s="77" customFormat="1" ht="12.75">
      <c r="F35" s="17"/>
      <c r="G35" s="78">
        <v>5320.37</v>
      </c>
      <c r="H35" s="79">
        <v>8442.89</v>
      </c>
      <c r="I35" s="79">
        <v>1261.81</v>
      </c>
      <c r="J35" s="79">
        <v>21394.77</v>
      </c>
      <c r="K35" s="79"/>
      <c r="L35" s="79"/>
      <c r="M35" s="79"/>
      <c r="N35" s="79"/>
      <c r="O35" s="79"/>
      <c r="P35" s="79">
        <v>22230.66</v>
      </c>
      <c r="R35" s="79">
        <v>1.09</v>
      </c>
    </row>
    <row r="36" spans="2:17" ht="14.25" customHeight="1">
      <c r="B36" s="98" t="str">
        <f>N8</f>
        <v>Директор</v>
      </c>
      <c r="C36" s="98"/>
      <c r="D36" s="98"/>
      <c r="E36" s="98"/>
      <c r="F36" s="84"/>
      <c r="L36" s="25"/>
      <c r="O36" s="25" t="str">
        <f>Q10</f>
        <v>Г.І. Гуртова</v>
      </c>
      <c r="P36" s="25"/>
      <c r="Q36" s="25"/>
    </row>
    <row r="37" spans="12:15" ht="12.75">
      <c r="L37" s="49" t="s">
        <v>37</v>
      </c>
      <c r="O37" s="50" t="s">
        <v>38</v>
      </c>
    </row>
    <row r="38" spans="2:17" ht="14.25" customHeight="1">
      <c r="B38" s="48" t="str">
        <f>ЗАПОЛНИТЬ!A11</f>
        <v>Головний бухгалтер </v>
      </c>
      <c r="C38" s="48"/>
      <c r="D38" s="48"/>
      <c r="E38" s="48"/>
      <c r="F38" s="84"/>
      <c r="G38" s="48"/>
      <c r="H38" s="48"/>
      <c r="I38" s="48"/>
      <c r="J38" s="48"/>
      <c r="K38" s="48"/>
      <c r="L38" s="48"/>
      <c r="M38" s="48"/>
      <c r="N38" s="48"/>
      <c r="O38" s="98" t="str">
        <f>ЗАПОЛНИТЬ!J11</f>
        <v>О.М. Рулевська</v>
      </c>
      <c r="P38" s="98"/>
      <c r="Q38" s="98"/>
    </row>
    <row r="39" spans="2:17" ht="15.75">
      <c r="B39" s="19"/>
      <c r="L39" s="51" t="s">
        <v>37</v>
      </c>
      <c r="O39" s="52" t="s">
        <v>38</v>
      </c>
      <c r="P39" s="53"/>
      <c r="Q39" s="53"/>
    </row>
  </sheetData>
  <sheetProtection selectLockedCells="1" selectUnlockedCells="1"/>
  <mergeCells count="16">
    <mergeCell ref="R15:R17"/>
    <mergeCell ref="B36:E36"/>
    <mergeCell ref="O38:Q38"/>
    <mergeCell ref="N1:R3"/>
    <mergeCell ref="N8:R8"/>
    <mergeCell ref="N12:O12"/>
    <mergeCell ref="N6:R6"/>
    <mergeCell ref="N7:Q7"/>
    <mergeCell ref="G15:P16"/>
    <mergeCell ref="F15:F17"/>
    <mergeCell ref="A15:A17"/>
    <mergeCell ref="B15:B17"/>
    <mergeCell ref="C15:C17"/>
    <mergeCell ref="D15:D17"/>
    <mergeCell ref="Q15:Q17"/>
    <mergeCell ref="E15:E17"/>
  </mergeCells>
  <printOptions/>
  <pageMargins left="0.35833333333333334" right="0.2" top="0.20972222222222223" bottom="0.1798611111111111" header="0.5118055555555555" footer="0.5118055555555555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Школа</cp:lastModifiedBy>
  <cp:lastPrinted>2019-01-15T07:29:08Z</cp:lastPrinted>
  <dcterms:created xsi:type="dcterms:W3CDTF">2015-09-30T12:37:12Z</dcterms:created>
  <dcterms:modified xsi:type="dcterms:W3CDTF">2019-01-15T07:29:53Z</dcterms:modified>
  <cp:category/>
  <cp:version/>
  <cp:contentType/>
  <cp:contentStatus/>
</cp:coreProperties>
</file>